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420" activeTab="0"/>
  </bookViews>
  <sheets>
    <sheet name="Feuil1" sheetId="1" r:id="rId1"/>
    <sheet name="Feuil2" sheetId="2" r:id="rId2"/>
    <sheet name="Feuil3" sheetId="3" r:id="rId3"/>
  </sheets>
  <definedNames>
    <definedName name="anc">'Feuil1'!$K$28:$K$71</definedName>
    <definedName name="coef">'Feuil1'!$Q$28:$Q$51</definedName>
  </definedNames>
  <calcPr fullCalcOnLoad="1"/>
</workbook>
</file>

<file path=xl/sharedStrings.xml><?xml version="1.0" encoding="utf-8"?>
<sst xmlns="http://schemas.openxmlformats.org/spreadsheetml/2006/main" count="56" uniqueCount="30">
  <si>
    <t>Salaire de base</t>
  </si>
  <si>
    <t>article 19,2</t>
  </si>
  <si>
    <t>prime anciennete</t>
  </si>
  <si>
    <t>nbr ou base</t>
  </si>
  <si>
    <t>taux ou %</t>
  </si>
  <si>
    <t>montant</t>
  </si>
  <si>
    <t>coef</t>
  </si>
  <si>
    <t>nbr année anciennete</t>
  </si>
  <si>
    <t>salaire mensuel total</t>
  </si>
  <si>
    <t>quotite travail</t>
  </si>
  <si>
    <t>Article 19,2</t>
  </si>
  <si>
    <t>valeur du point :</t>
  </si>
  <si>
    <t>partie fixe :</t>
  </si>
  <si>
    <t xml:space="preserve">partie fixe: </t>
  </si>
  <si>
    <t>230-1</t>
  </si>
  <si>
    <t>280-1</t>
  </si>
  <si>
    <t>325-1</t>
  </si>
  <si>
    <t>350-1</t>
  </si>
  <si>
    <t>375-1</t>
  </si>
  <si>
    <t>425-1</t>
  </si>
  <si>
    <t>450-1</t>
  </si>
  <si>
    <t>500-1</t>
  </si>
  <si>
    <t>gain brut :</t>
  </si>
  <si>
    <t>charges approximatives :</t>
  </si>
  <si>
    <t>gain net :</t>
  </si>
  <si>
    <t>Votre salaire mensuel total brut ACTUEL</t>
  </si>
  <si>
    <t>Votre salaire mensuel total brut AVEC LA NOUVELLE CLASSIFICATION</t>
  </si>
  <si>
    <r>
      <t>Pour les indices 230, 280, 325, 350, 375, 425, 450, 500</t>
    </r>
    <r>
      <rPr>
        <sz val="10"/>
        <rFont val="Arial"/>
        <family val="0"/>
      </rPr>
      <t xml:space="preserve"> </t>
    </r>
    <r>
      <rPr>
        <sz val="10"/>
        <color indexed="9"/>
        <rFont val="Arial"/>
        <family val="2"/>
      </rPr>
      <t xml:space="preserve">la classification prévoit DEUX possibilites de repositionnement et donc DEUX coefficients. Le deuxième pourrait vous être attribué au regard de vos savoir-faire. Le SNU est d'ores et déjà convaincu qu'il y aura peu d'élus. Si vous voulez constater les différences entre votre coef actuel, le coef </t>
    </r>
    <r>
      <rPr>
        <b/>
        <sz val="10"/>
        <color indexed="13"/>
        <rFont val="Arial"/>
        <family val="2"/>
      </rPr>
      <t>"</t>
    </r>
    <r>
      <rPr>
        <sz val="10"/>
        <color indexed="9"/>
        <rFont val="Arial"/>
        <family val="2"/>
      </rPr>
      <t>normalement</t>
    </r>
    <r>
      <rPr>
        <b/>
        <sz val="10"/>
        <color indexed="13"/>
        <rFont val="Arial"/>
        <family val="2"/>
      </rPr>
      <t>"</t>
    </r>
    <r>
      <rPr>
        <sz val="10"/>
        <color indexed="13"/>
        <rFont val="Arial"/>
        <family val="2"/>
      </rPr>
      <t xml:space="preserve"> </t>
    </r>
    <r>
      <rPr>
        <sz val="10"/>
        <color indexed="9"/>
        <rFont val="Arial"/>
        <family val="2"/>
      </rPr>
      <t>attribué et ce deuxième coef, voir ci dessous</t>
    </r>
  </si>
  <si>
    <t xml:space="preserve">coef 2 - nouvelle classif </t>
  </si>
  <si>
    <t>coef - nouvelle classif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</si>
</sst>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6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5" borderId="0" xfId="0" applyFill="1" applyAlignment="1">
      <alignment horizontal="center"/>
    </xf>
    <xf numFmtId="10" fontId="0" fillId="5" borderId="0" xfId="0" applyNumberFormat="1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right"/>
    </xf>
    <xf numFmtId="2" fontId="0" fillId="3" borderId="0" xfId="0" applyNumberFormat="1" applyFill="1" applyAlignment="1">
      <alignment horizontal="center"/>
    </xf>
    <xf numFmtId="0" fontId="4" fillId="8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9" borderId="0" xfId="0" applyFill="1" applyAlignment="1">
      <alignment/>
    </xf>
    <xf numFmtId="0" fontId="2" fillId="9" borderId="0" xfId="0" applyFont="1" applyFill="1" applyAlignment="1">
      <alignment horizontal="right"/>
    </xf>
    <xf numFmtId="2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0" fontId="0" fillId="9" borderId="0" xfId="0" applyNumberFormat="1" applyFill="1" applyAlignment="1">
      <alignment horizontal="center"/>
    </xf>
    <xf numFmtId="10" fontId="0" fillId="9" borderId="0" xfId="0" applyNumberFormat="1" applyFill="1" applyAlignment="1">
      <alignment/>
    </xf>
    <xf numFmtId="2" fontId="0" fillId="9" borderId="0" xfId="0" applyNumberFormat="1" applyFill="1" applyAlignment="1">
      <alignment/>
    </xf>
    <xf numFmtId="0" fontId="3" fillId="9" borderId="0" xfId="0" applyFont="1" applyFill="1" applyAlignment="1">
      <alignment/>
    </xf>
    <xf numFmtId="0" fontId="4" fillId="9" borderId="0" xfId="0" applyFont="1" applyFill="1" applyAlignment="1">
      <alignment/>
    </xf>
    <xf numFmtId="0" fontId="0" fillId="10" borderId="0" xfId="0" applyFill="1" applyAlignment="1">
      <alignment/>
    </xf>
    <xf numFmtId="2" fontId="4" fillId="11" borderId="0" xfId="0" applyNumberFormat="1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 vertical="top" wrapText="1"/>
    </xf>
    <xf numFmtId="0" fontId="5" fillId="13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14" borderId="0" xfId="0" applyFont="1" applyFill="1" applyAlignment="1" applyProtection="1">
      <alignment horizontal="center"/>
      <protection locked="0"/>
    </xf>
    <xf numFmtId="2" fontId="4" fillId="14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9525</xdr:rowOff>
    </xdr:from>
    <xdr:to>
      <xdr:col>4</xdr:col>
      <xdr:colOff>323850</xdr:colOff>
      <xdr:row>3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676650" y="9525"/>
          <a:ext cx="1152525" cy="619125"/>
        </a:xfrm>
        <a:prstGeom prst="rect">
          <a:avLst/>
        </a:prstGeom>
        <a:solidFill>
          <a:srgbClr val="800000">
            <a:alpha val="15000"/>
          </a:srgbClr>
        </a:solidFill>
        <a:ln w="50800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Remplissez les cases ci dessous</a:t>
          </a:r>
        </a:p>
      </xdr:txBody>
    </xdr:sp>
    <xdr:clientData/>
  </xdr:twoCellAnchor>
  <xdr:twoCellAnchor>
    <xdr:from>
      <xdr:col>2</xdr:col>
      <xdr:colOff>323850</xdr:colOff>
      <xdr:row>0</xdr:row>
      <xdr:rowOff>76200</xdr:rowOff>
    </xdr:from>
    <xdr:to>
      <xdr:col>3</xdr:col>
      <xdr:colOff>95250</xdr:colOff>
      <xdr:row>0</xdr:row>
      <xdr:rowOff>76200</xdr:rowOff>
    </xdr:to>
    <xdr:sp>
      <xdr:nvSpPr>
        <xdr:cNvPr id="2" name="Line 7"/>
        <xdr:cNvSpPr>
          <a:spLocks/>
        </xdr:cNvSpPr>
      </xdr:nvSpPr>
      <xdr:spPr>
        <a:xfrm flipH="1">
          <a:off x="3105150" y="762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76200</xdr:rowOff>
    </xdr:from>
    <xdr:to>
      <xdr:col>3</xdr:col>
      <xdr:colOff>95250</xdr:colOff>
      <xdr:row>1</xdr:row>
      <xdr:rowOff>76200</xdr:rowOff>
    </xdr:to>
    <xdr:sp>
      <xdr:nvSpPr>
        <xdr:cNvPr id="3" name="Line 8"/>
        <xdr:cNvSpPr>
          <a:spLocks/>
        </xdr:cNvSpPr>
      </xdr:nvSpPr>
      <xdr:spPr>
        <a:xfrm flipH="1">
          <a:off x="3105150" y="238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76200</xdr:rowOff>
    </xdr:from>
    <xdr:to>
      <xdr:col>3</xdr:col>
      <xdr:colOff>95250</xdr:colOff>
      <xdr:row>2</xdr:row>
      <xdr:rowOff>76200</xdr:rowOff>
    </xdr:to>
    <xdr:sp>
      <xdr:nvSpPr>
        <xdr:cNvPr id="4" name="Line 9"/>
        <xdr:cNvSpPr>
          <a:spLocks/>
        </xdr:cNvSpPr>
      </xdr:nvSpPr>
      <xdr:spPr>
        <a:xfrm flipH="1">
          <a:off x="3114675" y="400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</xdr:row>
      <xdr:rowOff>66675</xdr:rowOff>
    </xdr:from>
    <xdr:to>
      <xdr:col>3</xdr:col>
      <xdr:colOff>95250</xdr:colOff>
      <xdr:row>3</xdr:row>
      <xdr:rowOff>66675</xdr:rowOff>
    </xdr:to>
    <xdr:sp>
      <xdr:nvSpPr>
        <xdr:cNvPr id="5" name="Line 10"/>
        <xdr:cNvSpPr>
          <a:spLocks/>
        </xdr:cNvSpPr>
      </xdr:nvSpPr>
      <xdr:spPr>
        <a:xfrm flipH="1">
          <a:off x="3114675" y="552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69</xdr:row>
      <xdr:rowOff>28575</xdr:rowOff>
    </xdr:from>
    <xdr:to>
      <xdr:col>32</xdr:col>
      <xdr:colOff>266700</xdr:colOff>
      <xdr:row>78</xdr:row>
      <xdr:rowOff>28575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6144875" y="11277600"/>
          <a:ext cx="46196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 touchent tous les cadres de DSI et cossort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4</xdr:col>
      <xdr:colOff>1295400</xdr:colOff>
      <xdr:row>35</xdr:row>
      <xdr:rowOff>66675</xdr:rowOff>
    </xdr:to>
    <xdr:sp>
      <xdr:nvSpPr>
        <xdr:cNvPr id="7" name="AutoShape 17"/>
        <xdr:cNvSpPr>
          <a:spLocks/>
        </xdr:cNvSpPr>
      </xdr:nvSpPr>
      <xdr:spPr>
        <a:xfrm rot="19256616">
          <a:off x="0" y="3581400"/>
          <a:ext cx="5800725" cy="2228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800000">
                  <a:alpha val="16000"/>
                </a:srgbClr>
              </a:solidFill>
              <a:latin typeface="Arial Black"/>
              <a:cs typeface="Arial Black"/>
            </a:rPr>
            <a:t>SNU POLE EMPLOI LORRAINE
</a:t>
          </a:r>
        </a:p>
      </xdr:txBody>
    </xdr:sp>
    <xdr:clientData/>
  </xdr:twoCellAnchor>
  <xdr:twoCellAnchor editAs="oneCell">
    <xdr:from>
      <xdr:col>4</xdr:col>
      <xdr:colOff>304800</xdr:colOff>
      <xdr:row>6</xdr:row>
      <xdr:rowOff>142875</xdr:rowOff>
    </xdr:from>
    <xdr:to>
      <xdr:col>4</xdr:col>
      <xdr:colOff>1314450</xdr:colOff>
      <xdr:row>12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11442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95" zoomScaleNormal="95" workbookViewId="0" topLeftCell="A1">
      <selection activeCell="B1" sqref="B1"/>
    </sheetView>
  </sheetViews>
  <sheetFormatPr defaultColWidth="11.421875" defaultRowHeight="12.75"/>
  <cols>
    <col min="1" max="1" width="30.28125" style="11" customWidth="1"/>
    <col min="2" max="3" width="11.421875" style="11" customWidth="1"/>
    <col min="4" max="4" width="14.421875" style="11" customWidth="1"/>
    <col min="5" max="5" width="22.7109375" style="11" customWidth="1"/>
    <col min="6" max="9" width="11.421875" style="11" customWidth="1"/>
    <col min="10" max="17" width="11.421875" style="11" hidden="1" customWidth="1"/>
    <col min="18" max="16384" width="11.421875" style="11" customWidth="1"/>
  </cols>
  <sheetData>
    <row r="1" spans="1:12" ht="12.75">
      <c r="A1" s="3" t="s">
        <v>6</v>
      </c>
      <c r="B1" s="27">
        <v>260</v>
      </c>
      <c r="L1" s="11">
        <f>VLOOKUP(B1,$N$28:$P$59,3,FALSE)</f>
        <v>0</v>
      </c>
    </row>
    <row r="2" spans="1:2" ht="12.75">
      <c r="A2" s="3" t="s">
        <v>7</v>
      </c>
      <c r="B2" s="27">
        <v>1</v>
      </c>
    </row>
    <row r="3" spans="1:2" ht="12.75">
      <c r="A3" s="3" t="s">
        <v>9</v>
      </c>
      <c r="B3" s="28">
        <v>1</v>
      </c>
    </row>
    <row r="4" spans="1:2" ht="12.75">
      <c r="A4" s="3" t="s">
        <v>10</v>
      </c>
      <c r="B4" s="27">
        <v>0</v>
      </c>
    </row>
    <row r="5" spans="1:2" ht="12.75">
      <c r="A5" s="12"/>
      <c r="B5" s="13"/>
    </row>
    <row r="6" spans="1:5" ht="12.75">
      <c r="A6" s="22" t="s">
        <v>25</v>
      </c>
      <c r="B6" s="22"/>
      <c r="C6" s="22"/>
      <c r="D6" s="22"/>
      <c r="E6" s="22"/>
    </row>
    <row r="7" spans="1:2" ht="12.75">
      <c r="A7" s="7" t="s">
        <v>11</v>
      </c>
      <c r="B7" s="8">
        <v>7.8</v>
      </c>
    </row>
    <row r="8" spans="1:2" ht="12.75">
      <c r="A8" s="7" t="s">
        <v>12</v>
      </c>
      <c r="B8" s="8">
        <v>301.5</v>
      </c>
    </row>
    <row r="9" spans="2:4" ht="12.75">
      <c r="B9" s="4" t="s">
        <v>3</v>
      </c>
      <c r="C9" s="4" t="s">
        <v>4</v>
      </c>
      <c r="D9" s="4" t="s">
        <v>5</v>
      </c>
    </row>
    <row r="10" spans="1:4" ht="12.75">
      <c r="A10" s="4" t="s">
        <v>0</v>
      </c>
      <c r="B10" s="13">
        <f>151.67*B3</f>
        <v>151.67</v>
      </c>
      <c r="C10" s="14"/>
      <c r="D10" s="14">
        <f>B3*(B8+(B1*B7))</f>
        <v>2329.5</v>
      </c>
    </row>
    <row r="11" spans="1:4" ht="12.75">
      <c r="A11" s="4" t="s">
        <v>1</v>
      </c>
      <c r="B11" s="14"/>
      <c r="C11" s="14"/>
      <c r="D11" s="14">
        <f>B4</f>
        <v>0</v>
      </c>
    </row>
    <row r="12" spans="1:4" ht="12.75">
      <c r="A12" s="4" t="s">
        <v>2</v>
      </c>
      <c r="B12" s="14">
        <f>D10</f>
        <v>2329.5</v>
      </c>
      <c r="C12" s="15">
        <f>VLOOKUP(B2,$K$28:$L$71,2,FALSE)</f>
        <v>0.0133</v>
      </c>
      <c r="D12" s="13">
        <f>B12*C12</f>
        <v>30.982349999999997</v>
      </c>
    </row>
    <row r="13" spans="1:4" ht="12.75">
      <c r="A13" s="4" t="s">
        <v>8</v>
      </c>
      <c r="B13" s="14"/>
      <c r="C13" s="14"/>
      <c r="D13" s="21">
        <f>D10+D11+D12</f>
        <v>2360.48235</v>
      </c>
    </row>
    <row r="15" spans="1:5" ht="12.75">
      <c r="A15" s="22" t="s">
        <v>26</v>
      </c>
      <c r="B15" s="22"/>
      <c r="C15" s="22"/>
      <c r="D15" s="22"/>
      <c r="E15" s="22"/>
    </row>
    <row r="16" spans="1:2" ht="12.75">
      <c r="A16" s="7" t="s">
        <v>11</v>
      </c>
      <c r="B16" s="8">
        <v>3.12</v>
      </c>
    </row>
    <row r="17" spans="1:2" ht="12.75">
      <c r="A17" s="7" t="s">
        <v>13</v>
      </c>
      <c r="B17" s="8">
        <v>301.5</v>
      </c>
    </row>
    <row r="18" ht="3" customHeight="1"/>
    <row r="19" spans="1:2" ht="12.75">
      <c r="A19" s="9" t="s">
        <v>29</v>
      </c>
      <c r="B19" s="10">
        <f>VLOOKUP(B1,$N$28:$O$59,2,FALSE)</f>
        <v>675</v>
      </c>
    </row>
    <row r="21" spans="2:4" ht="12.75">
      <c r="B21" s="4" t="s">
        <v>3</v>
      </c>
      <c r="C21" s="4" t="s">
        <v>4</v>
      </c>
      <c r="D21" s="4" t="s">
        <v>5</v>
      </c>
    </row>
    <row r="22" spans="1:4" ht="12.75">
      <c r="A22" s="4" t="s">
        <v>0</v>
      </c>
      <c r="B22" s="13">
        <f>B3*151.67</f>
        <v>151.67</v>
      </c>
      <c r="C22" s="14"/>
      <c r="D22" s="13">
        <f>B3*($B$17+(B19*B16))</f>
        <v>2407.5</v>
      </c>
    </row>
    <row r="23" spans="1:4" ht="12.75">
      <c r="A23" s="4" t="s">
        <v>1</v>
      </c>
      <c r="B23" s="14"/>
      <c r="C23" s="14"/>
      <c r="D23" s="14">
        <f>IF(J28&lt;D11,D11-J28,0)</f>
        <v>0</v>
      </c>
    </row>
    <row r="24" spans="1:4" ht="12.75">
      <c r="A24" s="4" t="s">
        <v>2</v>
      </c>
      <c r="B24" s="13">
        <f>D22</f>
        <v>2407.5</v>
      </c>
      <c r="C24" s="15">
        <f>VLOOKUP(B2,$K$28:$L$71,2,FALSE)</f>
        <v>0.0133</v>
      </c>
      <c r="D24" s="13">
        <f>B24*C24</f>
        <v>32.019749999999995</v>
      </c>
    </row>
    <row r="25" spans="1:4" ht="12.75">
      <c r="A25" s="4" t="s">
        <v>8</v>
      </c>
      <c r="B25" s="14"/>
      <c r="C25" s="14"/>
      <c r="D25" s="21">
        <f>D22+D23+D24</f>
        <v>2439.51975</v>
      </c>
    </row>
    <row r="27" spans="2:5" ht="12.75">
      <c r="B27" s="25" t="s">
        <v>22</v>
      </c>
      <c r="C27" s="25"/>
      <c r="D27" s="25"/>
      <c r="E27" s="6">
        <f>D25-D13</f>
        <v>79.0373999999997</v>
      </c>
    </row>
    <row r="28" spans="2:17" ht="12.75">
      <c r="B28" s="26" t="s">
        <v>23</v>
      </c>
      <c r="C28" s="26"/>
      <c r="D28" s="26"/>
      <c r="E28" s="5">
        <v>0.2</v>
      </c>
      <c r="J28" s="11">
        <f>D22-D10</f>
        <v>78</v>
      </c>
      <c r="K28" s="11">
        <v>1</v>
      </c>
      <c r="L28" s="16">
        <v>0.0133</v>
      </c>
      <c r="N28" s="1">
        <v>160</v>
      </c>
      <c r="O28" s="2">
        <v>400</v>
      </c>
      <c r="Q28" s="1">
        <v>160</v>
      </c>
    </row>
    <row r="29" spans="2:17" ht="12.75">
      <c r="B29" s="25" t="s">
        <v>24</v>
      </c>
      <c r="C29" s="25"/>
      <c r="D29" s="25"/>
      <c r="E29" s="6">
        <f>E27-(E27*E28)</f>
        <v>63.229919999999765</v>
      </c>
      <c r="K29" s="11">
        <v>2</v>
      </c>
      <c r="L29" s="16">
        <v>0.0267</v>
      </c>
      <c r="N29" s="1">
        <v>170</v>
      </c>
      <c r="O29" s="2">
        <v>426</v>
      </c>
      <c r="Q29" s="1">
        <v>170</v>
      </c>
    </row>
    <row r="30" spans="1:17" ht="6.75" customHeight="1">
      <c r="A30" s="20"/>
      <c r="B30" s="20"/>
      <c r="C30" s="20"/>
      <c r="D30" s="20"/>
      <c r="E30" s="20"/>
      <c r="J30" s="17" t="e">
        <f>D37-D10</f>
        <v>#VALUE!</v>
      </c>
      <c r="K30" s="11">
        <v>3</v>
      </c>
      <c r="L30" s="16">
        <v>0.04</v>
      </c>
      <c r="N30" s="1">
        <v>180</v>
      </c>
      <c r="O30" s="2">
        <v>453</v>
      </c>
      <c r="Q30" s="1">
        <v>180</v>
      </c>
    </row>
    <row r="31" spans="1:17" ht="12.75" customHeight="1">
      <c r="A31" s="23" t="s">
        <v>27</v>
      </c>
      <c r="B31" s="24"/>
      <c r="C31" s="24"/>
      <c r="D31" s="24"/>
      <c r="E31" s="24"/>
      <c r="K31" s="11">
        <v>4</v>
      </c>
      <c r="L31" s="16">
        <v>0.0533666666666667</v>
      </c>
      <c r="N31" s="1">
        <v>190</v>
      </c>
      <c r="O31" s="2">
        <v>478</v>
      </c>
      <c r="Q31" s="1">
        <v>190</v>
      </c>
    </row>
    <row r="32" spans="1:17" ht="44.25" customHeight="1">
      <c r="A32" s="24"/>
      <c r="B32" s="24"/>
      <c r="C32" s="24"/>
      <c r="D32" s="24"/>
      <c r="E32" s="24"/>
      <c r="K32" s="11">
        <v>5</v>
      </c>
      <c r="L32" s="16">
        <v>0.0667166666666667</v>
      </c>
      <c r="N32" s="1">
        <v>200</v>
      </c>
      <c r="O32" s="2">
        <v>504</v>
      </c>
      <c r="Q32" s="1">
        <v>200</v>
      </c>
    </row>
    <row r="33" spans="11:17" ht="3" customHeight="1">
      <c r="K33" s="11">
        <v>6</v>
      </c>
      <c r="L33" s="16">
        <v>0.08</v>
      </c>
      <c r="N33" s="1">
        <v>210</v>
      </c>
      <c r="O33" s="2">
        <v>528</v>
      </c>
      <c r="Q33" s="1">
        <v>210</v>
      </c>
    </row>
    <row r="34" spans="1:17" ht="12.75">
      <c r="A34" s="9" t="s">
        <v>28</v>
      </c>
      <c r="B34" s="10">
        <f>IF(L1=0,"",VLOOKUP(L1,$N$28:$O$59,2,FALSE))</f>
      </c>
      <c r="K34" s="11">
        <v>7</v>
      </c>
      <c r="L34" s="16">
        <v>0.0933</v>
      </c>
      <c r="N34" s="1">
        <v>220</v>
      </c>
      <c r="O34" s="2">
        <v>551</v>
      </c>
      <c r="Q34" s="1">
        <v>220</v>
      </c>
    </row>
    <row r="35" spans="11:17" ht="12.75">
      <c r="K35" s="11">
        <v>8</v>
      </c>
      <c r="L35" s="16">
        <v>0.1067</v>
      </c>
      <c r="N35" s="1">
        <v>230</v>
      </c>
      <c r="O35" s="2">
        <v>576</v>
      </c>
      <c r="P35" s="11" t="s">
        <v>14</v>
      </c>
      <c r="Q35" s="1">
        <v>230</v>
      </c>
    </row>
    <row r="36" spans="2:17" ht="12.75">
      <c r="B36" s="4" t="s">
        <v>3</v>
      </c>
      <c r="C36" s="4" t="s">
        <v>4</v>
      </c>
      <c r="D36" s="4" t="s">
        <v>5</v>
      </c>
      <c r="K36" s="11">
        <v>9</v>
      </c>
      <c r="L36" s="16">
        <v>0.12</v>
      </c>
      <c r="N36" s="1" t="s">
        <v>14</v>
      </c>
      <c r="O36" s="2">
        <v>599</v>
      </c>
      <c r="Q36" s="1">
        <v>245</v>
      </c>
    </row>
    <row r="37" spans="1:17" ht="12.75">
      <c r="A37" s="4" t="s">
        <v>0</v>
      </c>
      <c r="B37" s="13">
        <f>IF(B34="","",B3*151.67)</f>
      </c>
      <c r="C37" s="14"/>
      <c r="D37" s="13">
        <f>IF(B34="","",B3*($B$17+(B34*B16)))</f>
      </c>
      <c r="K37" s="11">
        <v>10</v>
      </c>
      <c r="L37" s="16">
        <v>0.1333</v>
      </c>
      <c r="N37" s="1">
        <v>245</v>
      </c>
      <c r="O37" s="2">
        <v>623</v>
      </c>
      <c r="Q37" s="1">
        <v>250</v>
      </c>
    </row>
    <row r="38" spans="1:17" ht="12.75">
      <c r="A38" s="4" t="s">
        <v>1</v>
      </c>
      <c r="B38" s="14"/>
      <c r="C38" s="14"/>
      <c r="D38" s="14">
        <f>IF(B34="","",IF(J29&lt;D11,D11-J29,0))</f>
      </c>
      <c r="K38" s="11">
        <v>11</v>
      </c>
      <c r="L38" s="16">
        <v>0.1467</v>
      </c>
      <c r="N38" s="1">
        <v>250</v>
      </c>
      <c r="O38" s="2">
        <v>648</v>
      </c>
      <c r="Q38" s="1">
        <v>260</v>
      </c>
    </row>
    <row r="39" spans="1:17" ht="12.75">
      <c r="A39" s="4" t="s">
        <v>2</v>
      </c>
      <c r="B39" s="13">
        <f>D37</f>
      </c>
      <c r="C39" s="15">
        <f>IF(B34="","",VLOOKUP(B2,$K$28:$L$71,2,FALSE))</f>
      </c>
      <c r="D39" s="13">
        <f>IF(B34="","",B39*C39)</f>
      </c>
      <c r="K39" s="11">
        <v>12</v>
      </c>
      <c r="L39" s="16">
        <v>0.16</v>
      </c>
      <c r="N39" s="1">
        <v>260</v>
      </c>
      <c r="O39" s="2">
        <v>675</v>
      </c>
      <c r="Q39" s="1">
        <v>265</v>
      </c>
    </row>
    <row r="40" spans="1:17" ht="12.75">
      <c r="A40" s="4" t="s">
        <v>8</v>
      </c>
      <c r="B40" s="14"/>
      <c r="C40" s="14"/>
      <c r="D40" s="13">
        <f>IF(B34="","",D37+D38+D39)</f>
      </c>
      <c r="K40" s="11">
        <v>13</v>
      </c>
      <c r="L40" s="16">
        <v>0.1733</v>
      </c>
      <c r="N40" s="1">
        <v>265</v>
      </c>
      <c r="O40" s="2">
        <v>675</v>
      </c>
      <c r="Q40" s="1">
        <v>280</v>
      </c>
    </row>
    <row r="41" spans="11:17" ht="12.75">
      <c r="K41" s="11">
        <v>14</v>
      </c>
      <c r="L41" s="16">
        <v>0.1867</v>
      </c>
      <c r="N41" s="1">
        <v>280</v>
      </c>
      <c r="O41" s="2">
        <v>702</v>
      </c>
      <c r="P41" s="11" t="s">
        <v>15</v>
      </c>
      <c r="Q41" s="1">
        <v>295</v>
      </c>
    </row>
    <row r="42" spans="1:17" ht="12.75">
      <c r="A42" s="18"/>
      <c r="B42" s="25" t="s">
        <v>22</v>
      </c>
      <c r="C42" s="25"/>
      <c r="D42" s="25"/>
      <c r="E42" s="6">
        <f>IF(B34="","",D40-D13)</f>
      </c>
      <c r="K42" s="11">
        <v>15</v>
      </c>
      <c r="L42" s="16">
        <v>0.2</v>
      </c>
      <c r="N42" s="1" t="s">
        <v>15</v>
      </c>
      <c r="O42" s="2">
        <v>730</v>
      </c>
      <c r="Q42" s="1">
        <v>300</v>
      </c>
    </row>
    <row r="43" spans="1:17" ht="12.75">
      <c r="A43" s="19"/>
      <c r="B43" s="26" t="s">
        <v>23</v>
      </c>
      <c r="C43" s="26"/>
      <c r="D43" s="26"/>
      <c r="E43" s="5">
        <v>0.2</v>
      </c>
      <c r="K43" s="11">
        <v>16</v>
      </c>
      <c r="L43" s="16">
        <v>0.21</v>
      </c>
      <c r="N43" s="1">
        <v>295</v>
      </c>
      <c r="O43" s="2">
        <v>759</v>
      </c>
      <c r="Q43" s="1">
        <v>310</v>
      </c>
    </row>
    <row r="44" spans="1:17" ht="12.75">
      <c r="A44" s="18"/>
      <c r="B44" s="25" t="s">
        <v>24</v>
      </c>
      <c r="C44" s="25"/>
      <c r="D44" s="25"/>
      <c r="E44" s="6">
        <f>IF(B34="","",E42-(E42*E43))</f>
      </c>
      <c r="K44" s="11">
        <v>17</v>
      </c>
      <c r="L44" s="16">
        <v>0.22</v>
      </c>
      <c r="N44" s="1">
        <v>300</v>
      </c>
      <c r="O44" s="2">
        <v>759</v>
      </c>
      <c r="Q44" s="1">
        <v>325</v>
      </c>
    </row>
    <row r="45" spans="11:17" ht="12.75">
      <c r="K45" s="11">
        <v>18</v>
      </c>
      <c r="L45" s="16">
        <v>0.23</v>
      </c>
      <c r="N45" s="1">
        <v>310</v>
      </c>
      <c r="O45" s="2">
        <v>789</v>
      </c>
      <c r="Q45" s="1">
        <v>350</v>
      </c>
    </row>
    <row r="46" spans="11:17" ht="12.75">
      <c r="K46" s="11">
        <v>19</v>
      </c>
      <c r="L46" s="16">
        <v>0.24</v>
      </c>
      <c r="N46" s="1">
        <v>325</v>
      </c>
      <c r="O46" s="2">
        <v>820</v>
      </c>
      <c r="P46" s="11" t="s">
        <v>16</v>
      </c>
      <c r="Q46" s="1">
        <v>375</v>
      </c>
    </row>
    <row r="47" spans="11:17" ht="12.75">
      <c r="K47" s="11">
        <v>20</v>
      </c>
      <c r="L47" s="16">
        <v>0.25</v>
      </c>
      <c r="N47" s="1" t="s">
        <v>16</v>
      </c>
      <c r="O47" s="2">
        <v>852</v>
      </c>
      <c r="Q47" s="1">
        <v>400</v>
      </c>
    </row>
    <row r="48" spans="11:17" ht="12.75">
      <c r="K48" s="11">
        <v>21</v>
      </c>
      <c r="L48" s="16">
        <v>0.255</v>
      </c>
      <c r="N48" s="1">
        <v>350</v>
      </c>
      <c r="O48" s="2">
        <v>885</v>
      </c>
      <c r="P48" s="11" t="s">
        <v>17</v>
      </c>
      <c r="Q48" s="1">
        <v>425</v>
      </c>
    </row>
    <row r="49" spans="11:17" ht="12.75">
      <c r="K49" s="11">
        <v>22</v>
      </c>
      <c r="L49" s="16">
        <v>0.26</v>
      </c>
      <c r="N49" s="1" t="s">
        <v>17</v>
      </c>
      <c r="O49" s="2">
        <v>920</v>
      </c>
      <c r="Q49" s="1">
        <v>450</v>
      </c>
    </row>
    <row r="50" spans="11:17" ht="12.75">
      <c r="K50" s="11">
        <v>23</v>
      </c>
      <c r="L50" s="16">
        <v>0.265</v>
      </c>
      <c r="N50" s="1">
        <v>375</v>
      </c>
      <c r="O50" s="2">
        <v>955</v>
      </c>
      <c r="P50" s="11" t="s">
        <v>18</v>
      </c>
      <c r="Q50" s="1">
        <v>475</v>
      </c>
    </row>
    <row r="51" spans="11:17" ht="12.75">
      <c r="K51" s="11">
        <v>24</v>
      </c>
      <c r="L51" s="16">
        <v>0.27</v>
      </c>
      <c r="N51" s="1" t="s">
        <v>18</v>
      </c>
      <c r="O51" s="2">
        <v>991</v>
      </c>
      <c r="Q51" s="1">
        <v>500</v>
      </c>
    </row>
    <row r="52" spans="11:15" ht="12.75">
      <c r="K52" s="11">
        <v>25</v>
      </c>
      <c r="L52" s="16">
        <v>0.275</v>
      </c>
      <c r="N52" s="1">
        <v>400</v>
      </c>
      <c r="O52" s="2">
        <v>1028</v>
      </c>
    </row>
    <row r="53" spans="11:16" ht="12.75">
      <c r="K53" s="11">
        <v>26</v>
      </c>
      <c r="L53" s="16">
        <v>0.275</v>
      </c>
      <c r="N53" s="1">
        <v>425</v>
      </c>
      <c r="O53" s="2">
        <v>1066</v>
      </c>
      <c r="P53" s="11" t="s">
        <v>19</v>
      </c>
    </row>
    <row r="54" spans="11:15" ht="12.75">
      <c r="K54" s="11">
        <v>27</v>
      </c>
      <c r="L54" s="16">
        <v>0.275</v>
      </c>
      <c r="N54" s="1" t="s">
        <v>19</v>
      </c>
      <c r="O54" s="2">
        <v>1105</v>
      </c>
    </row>
    <row r="55" spans="11:16" ht="12.75">
      <c r="K55" s="11">
        <v>28</v>
      </c>
      <c r="L55" s="16">
        <v>0.275</v>
      </c>
      <c r="N55" s="1">
        <v>450</v>
      </c>
      <c r="O55" s="2">
        <v>1145</v>
      </c>
      <c r="P55" s="11" t="s">
        <v>20</v>
      </c>
    </row>
    <row r="56" spans="11:15" ht="12.75">
      <c r="K56" s="11">
        <v>29</v>
      </c>
      <c r="L56" s="16">
        <v>0.275</v>
      </c>
      <c r="N56" s="1" t="s">
        <v>20</v>
      </c>
      <c r="O56" s="2">
        <v>1186</v>
      </c>
    </row>
    <row r="57" spans="11:15" ht="12.75">
      <c r="K57" s="11">
        <v>30</v>
      </c>
      <c r="L57" s="16">
        <v>0.275</v>
      </c>
      <c r="N57" s="1">
        <v>475</v>
      </c>
      <c r="O57" s="2">
        <v>1227</v>
      </c>
    </row>
    <row r="58" spans="11:16" ht="12.75">
      <c r="K58" s="11">
        <v>31</v>
      </c>
      <c r="L58" s="16">
        <v>0.275</v>
      </c>
      <c r="N58" s="1">
        <v>500</v>
      </c>
      <c r="O58" s="2">
        <v>1270</v>
      </c>
      <c r="P58" s="11" t="s">
        <v>21</v>
      </c>
    </row>
    <row r="59" spans="11:15" ht="12.75">
      <c r="K59" s="11">
        <v>32</v>
      </c>
      <c r="L59" s="16">
        <v>0.275</v>
      </c>
      <c r="N59" s="1" t="s">
        <v>21</v>
      </c>
      <c r="O59" s="2">
        <v>1314</v>
      </c>
    </row>
    <row r="60" spans="11:12" ht="12.75">
      <c r="K60" s="11">
        <v>33</v>
      </c>
      <c r="L60" s="16">
        <v>0.275</v>
      </c>
    </row>
    <row r="61" spans="11:12" ht="12.75">
      <c r="K61" s="11">
        <v>34</v>
      </c>
      <c r="L61" s="16">
        <v>0.275</v>
      </c>
    </row>
    <row r="62" spans="11:12" ht="12.75">
      <c r="K62" s="11">
        <v>35</v>
      </c>
      <c r="L62" s="16">
        <v>0.275</v>
      </c>
    </row>
    <row r="63" spans="11:12" ht="12.75">
      <c r="K63" s="11">
        <v>36</v>
      </c>
      <c r="L63" s="16">
        <v>0.275</v>
      </c>
    </row>
    <row r="64" spans="11:12" ht="12.75">
      <c r="K64" s="11">
        <v>37</v>
      </c>
      <c r="L64" s="16">
        <v>0.275</v>
      </c>
    </row>
    <row r="65" spans="11:12" ht="12.75">
      <c r="K65" s="11">
        <v>38</v>
      </c>
      <c r="L65" s="16">
        <v>0.275</v>
      </c>
    </row>
    <row r="66" spans="11:12" ht="12.75">
      <c r="K66" s="11">
        <v>39</v>
      </c>
      <c r="L66" s="16">
        <v>0.275</v>
      </c>
    </row>
    <row r="67" spans="11:12" ht="12.75">
      <c r="K67" s="11">
        <v>40</v>
      </c>
      <c r="L67" s="16">
        <v>0.275</v>
      </c>
    </row>
    <row r="68" spans="11:12" ht="12.75">
      <c r="K68" s="11">
        <v>41</v>
      </c>
      <c r="L68" s="16">
        <v>0.275</v>
      </c>
    </row>
    <row r="69" spans="11:12" ht="12.75">
      <c r="K69" s="11">
        <v>42</v>
      </c>
      <c r="L69" s="16">
        <v>0.275</v>
      </c>
    </row>
    <row r="70" spans="11:12" ht="12.75">
      <c r="K70" s="11">
        <v>43</v>
      </c>
      <c r="L70" s="16">
        <v>0.275</v>
      </c>
    </row>
    <row r="71" spans="11:12" ht="12.75">
      <c r="K71" s="11">
        <v>44</v>
      </c>
      <c r="L71" s="16">
        <v>0.275</v>
      </c>
    </row>
  </sheetData>
  <sheetProtection password="DFC5" sheet="1" objects="1" scenarios="1" selectLockedCells="1"/>
  <mergeCells count="9">
    <mergeCell ref="B42:D42"/>
    <mergeCell ref="B43:D43"/>
    <mergeCell ref="B44:D44"/>
    <mergeCell ref="A6:E6"/>
    <mergeCell ref="A15:E15"/>
    <mergeCell ref="A31:E32"/>
    <mergeCell ref="B29:D29"/>
    <mergeCell ref="B28:D28"/>
    <mergeCell ref="B27:D27"/>
  </mergeCells>
  <dataValidations count="3">
    <dataValidation type="list" allowBlank="1" showInputMessage="1" showErrorMessage="1" sqref="B2">
      <formula1>anc</formula1>
    </dataValidation>
    <dataValidation type="list" allowBlank="1" showInputMessage="1" showErrorMessage="1" sqref="B3">
      <formula1>"1,0,9,0,8,0,7,0,6,0,5"</formula1>
    </dataValidation>
    <dataValidation type="list" allowBlank="1" showInputMessage="1" showErrorMessage="1" sqref="B1">
      <formula1>coef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FAURE D.</dc:creator>
  <cp:keywords/>
  <dc:description/>
  <cp:lastModifiedBy>FAURE D.</cp:lastModifiedBy>
  <dcterms:created xsi:type="dcterms:W3CDTF">2015-07-02T13:07:19Z</dcterms:created>
  <dcterms:modified xsi:type="dcterms:W3CDTF">2015-07-07T07:37:17Z</dcterms:modified>
  <cp:category/>
  <cp:version/>
  <cp:contentType/>
  <cp:contentStatus/>
</cp:coreProperties>
</file>